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1 заседание (24.12.2025)\469 О внес. изменений в бюджет\"/>
    </mc:Choice>
  </mc:AlternateContent>
  <xr:revisionPtr revIDLastSave="0" documentId="8_{6BA08333-D19D-44E4-AA93-0B9E37EC368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 " sheetId="8" r:id="rId1"/>
  </sheets>
  <definedNames>
    <definedName name="_xlnm._FilterDatabase" localSheetId="0" hidden="1">'приложение '!$A$15:$IQ$15</definedName>
    <definedName name="_xlnm.Print_Titles" localSheetId="0">'приложение '!$15:$15</definedName>
    <definedName name="_xlnm.Print_Area" localSheetId="0">'приложение '!$B$1:$K$80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8" l="1"/>
  <c r="J57" i="8" l="1"/>
  <c r="J54" i="8" s="1"/>
  <c r="I54" i="8" s="1"/>
  <c r="I59" i="8"/>
  <c r="I57" i="8" s="1"/>
  <c r="G44" i="8" l="1"/>
  <c r="G23" i="8"/>
  <c r="J44" i="8"/>
  <c r="J23" i="8" l="1"/>
  <c r="G53" i="8"/>
  <c r="G38" i="8" l="1"/>
  <c r="G57" i="8" l="1"/>
  <c r="F57" i="8" l="1"/>
  <c r="F58" i="8"/>
  <c r="G35" i="8" l="1"/>
  <c r="G31" i="8" l="1"/>
  <c r="G30" i="8" s="1"/>
  <c r="F32" i="8"/>
  <c r="G27" i="8"/>
  <c r="H26" i="8"/>
  <c r="G41" i="8" l="1"/>
  <c r="F42" i="8"/>
  <c r="F41" i="8" l="1"/>
  <c r="H63" i="8" l="1"/>
  <c r="H62" i="8" s="1"/>
  <c r="G63" i="8"/>
  <c r="G62" i="8" s="1"/>
  <c r="F64" i="8"/>
  <c r="F23" i="8" l="1"/>
  <c r="G52" i="8"/>
  <c r="G37" i="8" l="1"/>
  <c r="G36" i="8" s="1"/>
  <c r="F36" i="8" s="1"/>
  <c r="F38" i="8"/>
  <c r="F37" i="8" l="1"/>
  <c r="G61" i="8"/>
  <c r="F56" i="8"/>
  <c r="G55" i="8"/>
  <c r="F55" i="8" s="1"/>
  <c r="H50" i="8"/>
  <c r="G50" i="8"/>
  <c r="F53" i="8"/>
  <c r="F52" i="8"/>
  <c r="G49" i="8"/>
  <c r="G48" i="8"/>
  <c r="G45" i="8"/>
  <c r="F35" i="8"/>
  <c r="G34" i="8"/>
  <c r="G33" i="8" s="1"/>
  <c r="F28" i="8"/>
  <c r="G25" i="8"/>
  <c r="G24" i="8"/>
  <c r="G20" i="8"/>
  <c r="G22" i="8" l="1"/>
  <c r="H22" i="8"/>
  <c r="H21" i="8" s="1"/>
  <c r="H17" i="8" s="1"/>
  <c r="F26" i="8"/>
  <c r="F27" i="8"/>
  <c r="J47" i="8" l="1"/>
  <c r="G47" i="8"/>
  <c r="F49" i="8"/>
  <c r="K50" i="8" l="1"/>
  <c r="K46" i="8" s="1"/>
  <c r="J50" i="8"/>
  <c r="J46" i="8" s="1"/>
  <c r="H46" i="8"/>
  <c r="I51" i="8"/>
  <c r="K39" i="8" l="1"/>
  <c r="F50" i="8"/>
  <c r="I50" i="8"/>
  <c r="F51" i="8"/>
  <c r="K16" i="8" l="1"/>
  <c r="H39" i="8" l="1"/>
  <c r="H16" i="8" s="1"/>
  <c r="J24" i="8" l="1"/>
  <c r="I45" i="8" l="1"/>
  <c r="J43" i="8"/>
  <c r="J40" i="8" s="1"/>
  <c r="J39" i="8" s="1"/>
  <c r="F61" i="8"/>
  <c r="G60" i="8"/>
  <c r="G54" i="8" s="1"/>
  <c r="F60" i="8" l="1"/>
  <c r="I39" i="8"/>
  <c r="F54" i="8"/>
  <c r="I47" i="8"/>
  <c r="I40" i="8"/>
  <c r="I43" i="8"/>
  <c r="I46" i="8" l="1"/>
  <c r="F25" i="8"/>
  <c r="I24" i="8"/>
  <c r="I23" i="8"/>
  <c r="F34" i="8"/>
  <c r="J34" i="8"/>
  <c r="J33" i="8" s="1"/>
  <c r="F24" i="8" l="1"/>
  <c r="G21" i="8"/>
  <c r="J22" i="8"/>
  <c r="J21" i="8" s="1"/>
  <c r="F21" i="8" l="1"/>
  <c r="F22" i="8"/>
  <c r="I21" i="8"/>
  <c r="I22" i="8"/>
  <c r="F33" i="8"/>
  <c r="I48" i="8"/>
  <c r="G46" i="8"/>
  <c r="F48" i="8"/>
  <c r="F47" i="8" l="1"/>
  <c r="I79" i="8" l="1"/>
  <c r="I78" i="8"/>
  <c r="I77" i="8"/>
  <c r="F77" i="8"/>
  <c r="J76" i="8"/>
  <c r="J75" i="8" s="1"/>
  <c r="I73" i="8"/>
  <c r="F73" i="8"/>
  <c r="I72" i="8"/>
  <c r="F72" i="8"/>
  <c r="J71" i="8"/>
  <c r="G71" i="8"/>
  <c r="G70" i="8" s="1"/>
  <c r="I69" i="8"/>
  <c r="F69" i="8"/>
  <c r="I68" i="8"/>
  <c r="F68" i="8"/>
  <c r="J67" i="8"/>
  <c r="G67" i="8"/>
  <c r="F45" i="8"/>
  <c r="I44" i="8"/>
  <c r="F44" i="8"/>
  <c r="G43" i="8"/>
  <c r="G40" i="8" s="1"/>
  <c r="G39" i="8" s="1"/>
  <c r="I34" i="8"/>
  <c r="J29" i="8"/>
  <c r="J17" i="8" s="1"/>
  <c r="F30" i="8"/>
  <c r="F20" i="8"/>
  <c r="G19" i="8"/>
  <c r="F19" i="8" s="1"/>
  <c r="I67" i="8" l="1"/>
  <c r="J66" i="8"/>
  <c r="I66" i="8" s="1"/>
  <c r="F67" i="8"/>
  <c r="G66" i="8"/>
  <c r="F66" i="8" s="1"/>
  <c r="F63" i="8"/>
  <c r="K76" i="8"/>
  <c r="I76" i="8" s="1"/>
  <c r="G18" i="8"/>
  <c r="H76" i="8"/>
  <c r="H75" i="8" s="1"/>
  <c r="H74" i="8" s="1"/>
  <c r="F31" i="8"/>
  <c r="K71" i="8"/>
  <c r="K70" i="8" s="1"/>
  <c r="K65" i="8" s="1"/>
  <c r="I33" i="8"/>
  <c r="F43" i="8"/>
  <c r="F46" i="8"/>
  <c r="F62" i="8"/>
  <c r="I29" i="8"/>
  <c r="F40" i="8"/>
  <c r="J70" i="8"/>
  <c r="H71" i="8"/>
  <c r="H70" i="8" s="1"/>
  <c r="H65" i="8" s="1"/>
  <c r="G29" i="8"/>
  <c r="F29" i="8" s="1"/>
  <c r="G17" i="8" l="1"/>
  <c r="G16" i="8" s="1"/>
  <c r="F39" i="8"/>
  <c r="K75" i="8"/>
  <c r="K74" i="8" s="1"/>
  <c r="I74" i="8" s="1"/>
  <c r="F71" i="8"/>
  <c r="F76" i="8"/>
  <c r="H80" i="8"/>
  <c r="F18" i="8"/>
  <c r="G65" i="8"/>
  <c r="F65" i="8" s="1"/>
  <c r="I71" i="8"/>
  <c r="F70" i="8"/>
  <c r="F75" i="8"/>
  <c r="F74" i="8"/>
  <c r="I70" i="8"/>
  <c r="J65" i="8"/>
  <c r="I65" i="8" s="1"/>
  <c r="I17" i="8"/>
  <c r="I75" i="8" l="1"/>
  <c r="K80" i="8"/>
  <c r="G80" i="8"/>
  <c r="J16" i="8"/>
  <c r="I16" i="8" s="1"/>
  <c r="F17" i="8"/>
  <c r="J80" i="8" l="1"/>
  <c r="I80" i="8" s="1"/>
  <c r="F80" i="8"/>
  <c r="F16" i="8"/>
</calcChain>
</file>

<file path=xl/sharedStrings.xml><?xml version="1.0" encoding="utf-8"?>
<sst xmlns="http://schemas.openxmlformats.org/spreadsheetml/2006/main" count="192" uniqueCount="112">
  <si>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</si>
  <si>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</si>
  <si>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</si>
  <si>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</si>
  <si>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</si>
  <si>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</si>
  <si>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</si>
  <si>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</si>
  <si>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</si>
  <si>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</si>
  <si>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</si>
  <si>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</si>
  <si>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</si>
  <si>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</si>
  <si>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</si>
  <si>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</si>
  <si>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</si>
  <si>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</si>
  <si>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</si>
  <si>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</si>
  <si>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</si>
  <si>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</si>
  <si>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</si>
  <si>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</si>
  <si>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</si>
  <si>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</si>
  <si>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</si>
  <si>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</si>
  <si>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</si>
  <si>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</si>
  <si>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</si>
  <si>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</si>
  <si>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</si>
  <si>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</si>
  <si>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</si>
  <si>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</si>
  <si>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</si>
  <si>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</si>
  <si>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</si>
  <si>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I. МКУ "Управление капитального строительства"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</si>
  <si>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</si>
  <si>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</si>
  <si>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</si>
  <si>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</si>
  <si>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</si>
  <si>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Обеспечение жильем семей, имеющих детей инвалидов, нуждающихся в улучшении жилищных условий</t>
  </si>
  <si>
    <t>0502</t>
  </si>
  <si>
    <t>Коммунальное хозяйство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</si>
  <si>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</si>
  <si>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</si>
  <si>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</si>
  <si>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</si>
  <si>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</si>
  <si>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</si>
  <si>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</si>
  <si>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Старооскольского городского округа на плановый период 2026 и 2027 годов</t>
  </si>
  <si>
    <t xml:space="preserve">2027 год всего расходов  </t>
  </si>
  <si>
    <t>Капитальный ремонт сетей водоснабжения, водоотведения и ливневой канализации Старооскольского городского округа</t>
  </si>
  <si>
    <t>1240124200</t>
  </si>
  <si>
    <t xml:space="preserve">Строительство сетей водоснабжения и водоотведения </t>
  </si>
  <si>
    <t>Устройство детских игровых и спортивных площадок</t>
  </si>
  <si>
    <t>1330144100</t>
  </si>
  <si>
    <t>Устройство полос накопления и переходно-скоростных полос для безопасного движения транспорта на проспекте им. А. Угарова (магистраль 1-1) в районе пересечения с ул. Николаевской в г. Старый Оскол   (светофорный объект на пересечении проспекта А. Угарова и улицы Николаевская)</t>
  </si>
  <si>
    <t>Строительство (реконструкция)  мостов и путепроводов</t>
  </si>
  <si>
    <t>0709</t>
  </si>
  <si>
    <t>Другие вопросы в области образования</t>
  </si>
  <si>
    <t>Капитальный ремонт детских оздоровительных лагерей</t>
  </si>
  <si>
    <t>Государственная экспертиза сметной документации, проектно-сметная документация, диагностика</t>
  </si>
  <si>
    <t>1340344300</t>
  </si>
  <si>
    <t>0640324200</t>
  </si>
  <si>
    <t>0640371520</t>
  </si>
  <si>
    <t>0540270820</t>
  </si>
  <si>
    <t>1240344100</t>
  </si>
  <si>
    <t>1240244100</t>
  </si>
  <si>
    <t>1240324200</t>
  </si>
  <si>
    <t>0230124200</t>
  </si>
  <si>
    <t>Строительство (реконструкция) автомобильных дорог общего пользования местного значения</t>
  </si>
  <si>
    <t xml:space="preserve">                                                                                                          Приложение 8</t>
  </si>
  <si>
    <t>151И455550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</si>
  <si>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</si>
  <si>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сетей ливневой канализации,  г. Старый Оскол, ул. Свердлова, д. 25</t>
  </si>
  <si>
    <t>05301S3900</t>
  </si>
  <si>
    <t>0530173900</t>
  </si>
  <si>
    <t>Строительство автомобильных дорог в РИЗ "Вишенки" в г.Старый Оскол Белгородской области</t>
  </si>
  <si>
    <t>133019Д030</t>
  </si>
  <si>
    <t>13301SД030</t>
  </si>
  <si>
    <t>1240224200</t>
  </si>
  <si>
    <t>Благоустройство дворовых территорий многоквартирных жилых домов г. Старый Оскол</t>
  </si>
  <si>
    <t>0701</t>
  </si>
  <si>
    <t>Дошкольное образование</t>
  </si>
  <si>
    <t>Государственная экспертиза сметной документации, проектно-сметная документация</t>
  </si>
  <si>
    <t>Обустройство площадки для выгула собак, г. Старый Оскол</t>
  </si>
  <si>
    <t>Устройство светофорного объекта ул. Майская,                ул. Троицкая, ул. Вешняя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</si>
  <si>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</si>
  <si>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</si>
  <si>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</si>
  <si>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</si>
  <si>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Создание "умной" спортивной площадки под установку модульного спортивного сооружения "фиджитал" - центр, г.Старый Оскол, Молодежный проспект, д.14</t>
  </si>
  <si>
    <t>0730144100</t>
  </si>
  <si>
    <t>0430224200</t>
  </si>
  <si>
    <t>Транспорт</t>
  </si>
  <si>
    <t>0408</t>
  </si>
  <si>
    <t>1340224200</t>
  </si>
  <si>
    <t>Капитальный ремонт нежилого здания (гараж), ул. Комсомольская, д. 43</t>
  </si>
  <si>
    <t>Общее образование</t>
  </si>
  <si>
    <t>0702</t>
  </si>
  <si>
    <t>Капитальный ремонт МБОУ "Средняя общеобразовательная школа № 21", по адресу: Белгородская область, г. Старый Оскол, мкр. Юность, д. 9.</t>
  </si>
  <si>
    <t>Капитальный ремонт школ</t>
  </si>
  <si>
    <t xml:space="preserve">      Приложение 8</t>
  </si>
  <si>
    <t xml:space="preserve">                                                                         Старооскольского городского округа</t>
  </si>
  <si>
    <t xml:space="preserve">                   от 24 декабря 2025 г. № 469</t>
  </si>
  <si>
    <t xml:space="preserve">                                                                                                                  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</si>
</sst>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6" fillId="0" borderId="0"/>
  </cellStyleXfs>
  <cellXfs count="92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164" fontId="2" fillId="0" borderId="1" xfId="1" applyNumberFormat="1" applyFont="1" applyFill="1" applyBorder="1" applyAlignment="1">
      <alignment horizontal="center" vertical="center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8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2" xfId="1" applyNumberFormat="1" applyFont="1" applyFill="1" applyBorder="1" applyAlignment="1">
      <alignment horizontal="left" vertical="center" wrapText="1"/>
    </xf>
    <xf numFmtId="0" fontId="2" fillId="0" borderId="5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left" vertical="center" wrapText="1"/>
    </xf>
    <xf numFmtId="164" fontId="3" fillId="0" borderId="1" xfId="3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9" fillId="0" borderId="0" xfId="0" applyFont="1" applyFill="1"/>
    <xf numFmtId="0" fontId="7" fillId="0" borderId="1" xfId="0" applyFont="1" applyFill="1" applyBorder="1"/>
    <xf numFmtId="0" fontId="1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8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Q85"/>
  <sheetViews>
    <sheetView tabSelected="1" view="pageBreakPreview" topLeftCell="B1" zoomScale="80" zoomScaleNormal="80" zoomScaleSheetLayoutView="80" workbookViewId="0">
      <selection activeCell="H1" sqref="H1"/>
    </sheetView>
  </sheetViews>
  <sheetFormatPr defaultRowHeight="15.75" x14ac:dyDescent="0.25"/>
  <cols>
    <col min="1" max="1" width="3.875" style="5" hidden="1" customWidth="1"/>
    <col min="2" max="2" width="5.75" style="6" customWidth="1"/>
    <col min="3" max="3" width="13.125" style="6" customWidth="1"/>
    <col min="4" max="4" width="5.625" style="6" customWidth="1"/>
    <col min="5" max="5" width="31.25" style="67" customWidth="1"/>
    <col min="6" max="6" width="11.5" style="3" customWidth="1"/>
    <col min="7" max="7" width="11.125" style="3" customWidth="1"/>
    <col min="8" max="8" width="11.375" style="3" customWidth="1"/>
    <col min="9" max="9" width="10.625" style="3" customWidth="1"/>
    <col min="10" max="10" width="10.375" style="3" customWidth="1"/>
    <col min="11" max="11" width="10" style="3" customWidth="1"/>
    <col min="12" max="16384" width="9" style="5"/>
  </cols>
  <sheetData>
    <row r="1" spans="1:12" ht="16.5" x14ac:dyDescent="0.25">
      <c r="E1" s="7" t="s">
        <v>77</v>
      </c>
      <c r="F1" s="7"/>
      <c r="G1" s="72"/>
      <c r="H1" s="72" t="s">
        <v>108</v>
      </c>
      <c r="I1" s="72"/>
      <c r="J1" s="72"/>
      <c r="K1" s="72"/>
    </row>
    <row r="2" spans="1:12" ht="16.5" x14ac:dyDescent="0.25">
      <c r="B2" s="91" t="s">
        <v>111</v>
      </c>
      <c r="C2" s="91"/>
      <c r="D2" s="91"/>
      <c r="E2" s="91"/>
      <c r="F2" s="91"/>
      <c r="G2" s="91"/>
      <c r="H2" s="91"/>
      <c r="I2" s="91"/>
      <c r="J2" s="91"/>
      <c r="K2" s="91"/>
    </row>
    <row r="3" spans="1:12" ht="16.5" x14ac:dyDescent="0.25">
      <c r="E3" s="91" t="s">
        <v>109</v>
      </c>
      <c r="F3" s="91"/>
      <c r="G3" s="91"/>
      <c r="H3" s="91"/>
      <c r="I3" s="91"/>
      <c r="J3" s="91"/>
      <c r="K3" s="91"/>
      <c r="L3" s="91"/>
    </row>
    <row r="4" spans="1:12" ht="14.25" customHeight="1" x14ac:dyDescent="0.25">
      <c r="E4" s="8"/>
      <c r="F4" s="91" t="s">
        <v>110</v>
      </c>
      <c r="G4" s="91"/>
      <c r="H4" s="91"/>
      <c r="I4" s="91"/>
      <c r="J4" s="91"/>
      <c r="K4" s="91"/>
    </row>
    <row r="5" spans="1:12" ht="81" hidden="1" customHeight="1" x14ac:dyDescent="0.25">
      <c r="E5" s="90"/>
      <c r="F5" s="90"/>
      <c r="G5" s="90"/>
      <c r="H5" s="90"/>
      <c r="I5" s="5"/>
      <c r="J5" s="5"/>
      <c r="K5" s="5"/>
    </row>
    <row r="6" spans="1:12" ht="16.5" x14ac:dyDescent="0.25">
      <c r="B6" s="88" t="s">
        <v>0</v>
      </c>
      <c r="C6" s="88"/>
      <c r="D6" s="88"/>
      <c r="E6" s="88"/>
      <c r="F6" s="88"/>
      <c r="G6" s="88"/>
      <c r="H6" s="88"/>
      <c r="I6" s="88"/>
      <c r="J6" s="88"/>
      <c r="K6" s="88"/>
    </row>
    <row r="7" spans="1:12" ht="16.5" x14ac:dyDescent="0.25">
      <c r="B7" s="88" t="s">
        <v>34</v>
      </c>
      <c r="C7" s="88"/>
      <c r="D7" s="88"/>
      <c r="E7" s="88"/>
      <c r="F7" s="88"/>
      <c r="G7" s="88"/>
      <c r="H7" s="88"/>
      <c r="I7" s="88"/>
      <c r="J7" s="88"/>
      <c r="K7" s="88"/>
    </row>
    <row r="8" spans="1:12" s="10" customFormat="1" ht="16.5" x14ac:dyDescent="0.25">
      <c r="B8" s="88" t="s">
        <v>38</v>
      </c>
      <c r="C8" s="88"/>
      <c r="D8" s="88"/>
      <c r="E8" s="88"/>
      <c r="F8" s="88"/>
      <c r="G8" s="88"/>
      <c r="H8" s="88"/>
      <c r="I8" s="88"/>
      <c r="J8" s="88"/>
      <c r="K8" s="88"/>
    </row>
    <row r="9" spans="1:12" s="10" customFormat="1" ht="16.5" x14ac:dyDescent="0.25">
      <c r="B9" s="88" t="s">
        <v>55</v>
      </c>
      <c r="C9" s="88"/>
      <c r="D9" s="88"/>
      <c r="E9" s="88"/>
      <c r="F9" s="88"/>
      <c r="G9" s="88"/>
      <c r="H9" s="88"/>
      <c r="I9" s="88"/>
      <c r="J9" s="88"/>
      <c r="K9" s="88"/>
    </row>
    <row r="10" spans="1:12" s="10" customFormat="1" ht="81" hidden="1" customHeight="1" x14ac:dyDescent="0.25">
      <c r="B10" s="88"/>
      <c r="C10" s="88"/>
      <c r="D10" s="88"/>
      <c r="E10" s="88"/>
      <c r="F10" s="88"/>
      <c r="G10" s="88"/>
      <c r="H10" s="88"/>
    </row>
    <row r="11" spans="1:12" ht="16.5" x14ac:dyDescent="0.25">
      <c r="B11" s="9"/>
      <c r="C11" s="9"/>
      <c r="D11" s="9"/>
      <c r="E11" s="8"/>
      <c r="F11" s="11"/>
      <c r="G11" s="11"/>
      <c r="H11" s="12"/>
      <c r="I11" s="11"/>
      <c r="J11" s="11"/>
      <c r="K11" s="12" t="s">
        <v>1</v>
      </c>
    </row>
    <row r="12" spans="1:12" ht="30.75" customHeight="1" x14ac:dyDescent="0.25">
      <c r="B12" s="89" t="s">
        <v>2</v>
      </c>
      <c r="C12" s="89"/>
      <c r="D12" s="89"/>
      <c r="E12" s="79" t="s">
        <v>37</v>
      </c>
      <c r="F12" s="79" t="s">
        <v>44</v>
      </c>
      <c r="G12" s="78" t="s">
        <v>3</v>
      </c>
      <c r="H12" s="78"/>
      <c r="I12" s="79" t="s">
        <v>56</v>
      </c>
      <c r="J12" s="78" t="s">
        <v>3</v>
      </c>
      <c r="K12" s="78"/>
    </row>
    <row r="13" spans="1:12" ht="15.75" customHeight="1" x14ac:dyDescent="0.25">
      <c r="B13" s="79" t="s">
        <v>33</v>
      </c>
      <c r="C13" s="79" t="s">
        <v>4</v>
      </c>
      <c r="D13" s="79" t="s">
        <v>5</v>
      </c>
      <c r="E13" s="79"/>
      <c r="F13" s="79"/>
      <c r="G13" s="79" t="s">
        <v>6</v>
      </c>
      <c r="H13" s="79" t="s">
        <v>7</v>
      </c>
      <c r="I13" s="79"/>
      <c r="J13" s="79" t="s">
        <v>6</v>
      </c>
      <c r="K13" s="79" t="s">
        <v>7</v>
      </c>
    </row>
    <row r="14" spans="1:12" ht="93" customHeight="1" x14ac:dyDescent="0.25">
      <c r="B14" s="79"/>
      <c r="C14" s="79"/>
      <c r="D14" s="79"/>
      <c r="E14" s="79"/>
      <c r="F14" s="79"/>
      <c r="G14" s="79"/>
      <c r="H14" s="79"/>
      <c r="I14" s="79"/>
      <c r="J14" s="79"/>
      <c r="K14" s="79"/>
    </row>
    <row r="15" spans="1:12" ht="17.25" customHeight="1" x14ac:dyDescent="0.25">
      <c r="B15" s="13">
        <v>1</v>
      </c>
      <c r="C15" s="13">
        <v>2</v>
      </c>
      <c r="D15" s="13">
        <v>3</v>
      </c>
      <c r="E15" s="13">
        <v>4</v>
      </c>
      <c r="F15" s="13">
        <v>5</v>
      </c>
      <c r="G15" s="13">
        <v>6</v>
      </c>
      <c r="H15" s="13">
        <v>7</v>
      </c>
      <c r="I15" s="13">
        <v>8</v>
      </c>
      <c r="J15" s="13">
        <v>9</v>
      </c>
      <c r="K15" s="13">
        <v>10</v>
      </c>
    </row>
    <row r="16" spans="1:12" s="16" customFormat="1" ht="28.5" customHeight="1" x14ac:dyDescent="0.25">
      <c r="A16" s="14"/>
      <c r="B16" s="75" t="s">
        <v>39</v>
      </c>
      <c r="C16" s="75"/>
      <c r="D16" s="75"/>
      <c r="E16" s="75"/>
      <c r="F16" s="15">
        <f>SUM(G16+H16)</f>
        <v>681908.10000000009</v>
      </c>
      <c r="G16" s="15">
        <f>G17+G39</f>
        <v>480737.9</v>
      </c>
      <c r="H16" s="15">
        <f>H17+H39</f>
        <v>201170.2</v>
      </c>
      <c r="I16" s="15">
        <f>SUM(J16+K16)</f>
        <v>337677.6</v>
      </c>
      <c r="J16" s="15">
        <f>J17+J39</f>
        <v>311580</v>
      </c>
      <c r="K16" s="15">
        <f>K17+K39</f>
        <v>26097.599999999999</v>
      </c>
    </row>
    <row r="17" spans="1:11" s="16" customFormat="1" ht="27" customHeight="1" x14ac:dyDescent="0.25">
      <c r="A17" s="14"/>
      <c r="B17" s="76" t="s">
        <v>43</v>
      </c>
      <c r="C17" s="76"/>
      <c r="D17" s="76"/>
      <c r="E17" s="76"/>
      <c r="F17" s="17">
        <f t="shared" ref="F17:F72" si="0">G17+H17</f>
        <v>419876.10000000003</v>
      </c>
      <c r="G17" s="17">
        <f>G18+G21+G29+G36</f>
        <v>272796.90000000002</v>
      </c>
      <c r="H17" s="17">
        <f>H18+H21+H29+H36</f>
        <v>147079.20000000001</v>
      </c>
      <c r="I17" s="17">
        <f t="shared" ref="I17:I33" si="1">J17+K17</f>
        <v>158870.5</v>
      </c>
      <c r="J17" s="17">
        <f>J18+J21+J29</f>
        <v>158870.5</v>
      </c>
      <c r="K17" s="17"/>
    </row>
    <row r="18" spans="1:11" s="16" customFormat="1" ht="57" customHeight="1" x14ac:dyDescent="0.25">
      <c r="A18" s="14"/>
      <c r="B18" s="18" t="s">
        <v>48</v>
      </c>
      <c r="C18" s="18"/>
      <c r="D18" s="18"/>
      <c r="E18" s="18" t="s">
        <v>51</v>
      </c>
      <c r="F18" s="15">
        <f t="shared" si="0"/>
        <v>45600</v>
      </c>
      <c r="G18" s="17">
        <f>G19</f>
        <v>45600</v>
      </c>
      <c r="H18" s="17"/>
      <c r="I18" s="15"/>
      <c r="J18" s="17"/>
      <c r="K18" s="17"/>
    </row>
    <row r="19" spans="1:11" s="16" customFormat="1" ht="71.25" customHeight="1" x14ac:dyDescent="0.25">
      <c r="A19" s="14"/>
      <c r="B19" s="18" t="s">
        <v>49</v>
      </c>
      <c r="C19" s="18"/>
      <c r="D19" s="18"/>
      <c r="E19" s="18" t="s">
        <v>52</v>
      </c>
      <c r="F19" s="15">
        <f t="shared" si="0"/>
        <v>45600</v>
      </c>
      <c r="G19" s="17">
        <f>G20</f>
        <v>45600</v>
      </c>
      <c r="H19" s="17"/>
      <c r="I19" s="15"/>
      <c r="J19" s="17"/>
      <c r="K19" s="17"/>
    </row>
    <row r="20" spans="1:11" s="16" customFormat="1" ht="155.25" customHeight="1" x14ac:dyDescent="0.25">
      <c r="A20" s="14"/>
      <c r="B20" s="19" t="s">
        <v>49</v>
      </c>
      <c r="C20" s="2" t="s">
        <v>53</v>
      </c>
      <c r="D20" s="2" t="s">
        <v>12</v>
      </c>
      <c r="E20" s="20" t="s">
        <v>50</v>
      </c>
      <c r="F20" s="1">
        <f t="shared" si="0"/>
        <v>45600</v>
      </c>
      <c r="G20" s="4">
        <f>49000-3400</f>
        <v>45600</v>
      </c>
      <c r="H20" s="4"/>
      <c r="I20" s="1"/>
      <c r="J20" s="4"/>
      <c r="K20" s="4"/>
    </row>
    <row r="21" spans="1:11" s="16" customFormat="1" ht="27.75" customHeight="1" x14ac:dyDescent="0.25">
      <c r="A21" s="14"/>
      <c r="B21" s="21" t="s">
        <v>8</v>
      </c>
      <c r="C21" s="21"/>
      <c r="D21" s="22"/>
      <c r="E21" s="23" t="s">
        <v>9</v>
      </c>
      <c r="F21" s="15">
        <f>G21+H21</f>
        <v>213961.80000000002</v>
      </c>
      <c r="G21" s="17">
        <f>G22</f>
        <v>66882.600000000006</v>
      </c>
      <c r="H21" s="17">
        <f>H22</f>
        <v>147079.20000000001</v>
      </c>
      <c r="I21" s="15">
        <f>J21+K21</f>
        <v>113870.5</v>
      </c>
      <c r="J21" s="17">
        <f>J22</f>
        <v>113870.5</v>
      </c>
      <c r="K21" s="4"/>
    </row>
    <row r="22" spans="1:11" s="16" customFormat="1" ht="37.5" customHeight="1" x14ac:dyDescent="0.25">
      <c r="A22" s="14"/>
      <c r="B22" s="24" t="s">
        <v>10</v>
      </c>
      <c r="C22" s="25"/>
      <c r="D22" s="25"/>
      <c r="E22" s="18" t="s">
        <v>11</v>
      </c>
      <c r="F22" s="15">
        <f>G22+H22</f>
        <v>213961.80000000002</v>
      </c>
      <c r="G22" s="17">
        <f>G23+G24+G25+G26+G27+G28</f>
        <v>66882.600000000006</v>
      </c>
      <c r="H22" s="17">
        <f>H23+H24+H25+H26+H27</f>
        <v>147079.20000000001</v>
      </c>
      <c r="I22" s="15">
        <f>J22+K22</f>
        <v>113870.5</v>
      </c>
      <c r="J22" s="17">
        <f>J23+J24</f>
        <v>113870.5</v>
      </c>
      <c r="K22" s="4"/>
    </row>
    <row r="23" spans="1:11" s="28" customFormat="1" ht="60.75" customHeight="1" x14ac:dyDescent="0.25">
      <c r="A23" s="26"/>
      <c r="B23" s="2" t="s">
        <v>10</v>
      </c>
      <c r="C23" s="27" t="s">
        <v>61</v>
      </c>
      <c r="D23" s="22">
        <v>400</v>
      </c>
      <c r="E23" s="20" t="s">
        <v>76</v>
      </c>
      <c r="F23" s="1">
        <f>G23+H23</f>
        <v>50000</v>
      </c>
      <c r="G23" s="4">
        <f>70000-20000</f>
        <v>50000</v>
      </c>
      <c r="H23" s="4"/>
      <c r="I23" s="1">
        <f>J23</f>
        <v>99058.4</v>
      </c>
      <c r="J23" s="4">
        <f>48000+24844+26214.4</f>
        <v>99058.4</v>
      </c>
      <c r="K23" s="4"/>
    </row>
    <row r="24" spans="1:11" s="28" customFormat="1" ht="45" customHeight="1" x14ac:dyDescent="0.25">
      <c r="A24" s="26"/>
      <c r="B24" s="2" t="s">
        <v>10</v>
      </c>
      <c r="C24" s="27" t="s">
        <v>61</v>
      </c>
      <c r="D24" s="22">
        <v>400</v>
      </c>
      <c r="E24" s="20" t="s">
        <v>63</v>
      </c>
      <c r="F24" s="1">
        <f>G24+H24</f>
        <v>312.09999999999854</v>
      </c>
      <c r="G24" s="4">
        <f>14812.1+17500-32000</f>
        <v>312.09999999999854</v>
      </c>
      <c r="H24" s="4"/>
      <c r="I24" s="1">
        <f>J24+K24</f>
        <v>14812.1</v>
      </c>
      <c r="J24" s="4">
        <f>14812.1</f>
        <v>14812.1</v>
      </c>
      <c r="K24" s="4"/>
    </row>
    <row r="25" spans="1:11" s="28" customFormat="1" ht="174.75" customHeight="1" x14ac:dyDescent="0.25">
      <c r="A25" s="26"/>
      <c r="B25" s="2" t="s">
        <v>10</v>
      </c>
      <c r="C25" s="27" t="s">
        <v>61</v>
      </c>
      <c r="D25" s="22">
        <v>400</v>
      </c>
      <c r="E25" s="29" t="s">
        <v>62</v>
      </c>
      <c r="F25" s="1">
        <f>G25+H25</f>
        <v>500</v>
      </c>
      <c r="G25" s="4">
        <f>12000-11500</f>
        <v>500</v>
      </c>
      <c r="H25" s="4"/>
      <c r="I25" s="1"/>
      <c r="J25" s="4"/>
      <c r="K25" s="4"/>
    </row>
    <row r="26" spans="1:11" s="28" customFormat="1" ht="37.5" customHeight="1" x14ac:dyDescent="0.25">
      <c r="A26" s="26"/>
      <c r="B26" s="82" t="s">
        <v>10</v>
      </c>
      <c r="C26" s="2" t="s">
        <v>84</v>
      </c>
      <c r="D26" s="84">
        <v>400</v>
      </c>
      <c r="E26" s="86" t="s">
        <v>83</v>
      </c>
      <c r="F26" s="1">
        <f t="shared" ref="F26:F28" si="2">G26+H26</f>
        <v>147079.20000000001</v>
      </c>
      <c r="G26" s="4"/>
      <c r="H26" s="4">
        <f>207079.2-60000</f>
        <v>147079.20000000001</v>
      </c>
      <c r="I26" s="1"/>
      <c r="J26" s="4"/>
      <c r="K26" s="4"/>
    </row>
    <row r="27" spans="1:11" s="28" customFormat="1" ht="37.5" customHeight="1" x14ac:dyDescent="0.25">
      <c r="A27" s="26"/>
      <c r="B27" s="83"/>
      <c r="C27" s="2" t="s">
        <v>85</v>
      </c>
      <c r="D27" s="85"/>
      <c r="E27" s="87"/>
      <c r="F27" s="1">
        <f t="shared" si="2"/>
        <v>11070.5</v>
      </c>
      <c r="G27" s="4">
        <f>15586.7-4516.2</f>
        <v>11070.5</v>
      </c>
      <c r="H27" s="4"/>
      <c r="I27" s="1"/>
      <c r="J27" s="4"/>
      <c r="K27" s="4"/>
    </row>
    <row r="28" spans="1:11" s="28" customFormat="1" ht="60.75" customHeight="1" x14ac:dyDescent="0.25">
      <c r="A28" s="26"/>
      <c r="B28" s="2" t="s">
        <v>10</v>
      </c>
      <c r="C28" s="2" t="s">
        <v>61</v>
      </c>
      <c r="D28" s="2" t="s">
        <v>13</v>
      </c>
      <c r="E28" s="30" t="s">
        <v>92</v>
      </c>
      <c r="F28" s="1">
        <f t="shared" si="2"/>
        <v>5000</v>
      </c>
      <c r="G28" s="4">
        <v>5000</v>
      </c>
      <c r="H28" s="4"/>
      <c r="I28" s="1"/>
      <c r="J28" s="4"/>
      <c r="K28" s="4"/>
    </row>
    <row r="29" spans="1:11" s="16" customFormat="1" ht="37.5" customHeight="1" x14ac:dyDescent="0.25">
      <c r="A29" s="14"/>
      <c r="B29" s="24" t="s">
        <v>14</v>
      </c>
      <c r="C29" s="24"/>
      <c r="D29" s="24"/>
      <c r="E29" s="31" t="s">
        <v>15</v>
      </c>
      <c r="F29" s="15">
        <f t="shared" si="0"/>
        <v>138424.29999999999</v>
      </c>
      <c r="G29" s="15">
        <f>G30+G33</f>
        <v>138424.29999999999</v>
      </c>
      <c r="H29" s="15"/>
      <c r="I29" s="15">
        <f t="shared" si="1"/>
        <v>45000</v>
      </c>
      <c r="J29" s="15">
        <f>J30+J33</f>
        <v>45000</v>
      </c>
      <c r="K29" s="15"/>
    </row>
    <row r="30" spans="1:11" s="16" customFormat="1" ht="28.5" customHeight="1" x14ac:dyDescent="0.25">
      <c r="A30" s="14"/>
      <c r="B30" s="21" t="s">
        <v>46</v>
      </c>
      <c r="C30" s="23"/>
      <c r="D30" s="23"/>
      <c r="E30" s="32" t="s">
        <v>47</v>
      </c>
      <c r="F30" s="15">
        <f t="shared" si="0"/>
        <v>130106.9</v>
      </c>
      <c r="G30" s="15">
        <f>G31+G32</f>
        <v>130106.9</v>
      </c>
      <c r="H30" s="15"/>
      <c r="I30" s="15"/>
      <c r="J30" s="15"/>
      <c r="K30" s="15"/>
    </row>
    <row r="31" spans="1:11" s="16" customFormat="1" ht="57.75" customHeight="1" x14ac:dyDescent="0.25">
      <c r="A31" s="14"/>
      <c r="B31" s="27" t="s">
        <v>46</v>
      </c>
      <c r="C31" s="27" t="s">
        <v>72</v>
      </c>
      <c r="D31" s="27" t="s">
        <v>12</v>
      </c>
      <c r="E31" s="33" t="s">
        <v>59</v>
      </c>
      <c r="F31" s="4">
        <f t="shared" ref="F31:F35" si="3">G31+H31</f>
        <v>129506.9</v>
      </c>
      <c r="G31" s="4">
        <f>4883.9+39200+86023-600</f>
        <v>129506.9</v>
      </c>
      <c r="H31" s="4"/>
      <c r="I31" s="15"/>
      <c r="J31" s="15"/>
      <c r="K31" s="15"/>
    </row>
    <row r="32" spans="1:11" s="16" customFormat="1" ht="72.75" customHeight="1" x14ac:dyDescent="0.25">
      <c r="A32" s="14"/>
      <c r="B32" s="27" t="s">
        <v>46</v>
      </c>
      <c r="C32" s="27" t="s">
        <v>72</v>
      </c>
      <c r="D32" s="27" t="s">
        <v>12</v>
      </c>
      <c r="E32" s="34" t="s">
        <v>90</v>
      </c>
      <c r="F32" s="4">
        <f t="shared" si="3"/>
        <v>600</v>
      </c>
      <c r="G32" s="4">
        <v>600</v>
      </c>
      <c r="H32" s="4"/>
      <c r="I32" s="15"/>
      <c r="J32" s="15"/>
      <c r="K32" s="15"/>
    </row>
    <row r="33" spans="1:251" s="16" customFormat="1" ht="31.5" customHeight="1" x14ac:dyDescent="0.25">
      <c r="A33" s="14"/>
      <c r="B33" s="24" t="s">
        <v>16</v>
      </c>
      <c r="C33" s="24"/>
      <c r="D33" s="24"/>
      <c r="E33" s="31" t="s">
        <v>17</v>
      </c>
      <c r="F33" s="15">
        <f t="shared" si="3"/>
        <v>8317.4</v>
      </c>
      <c r="G33" s="15">
        <f>G34+G35</f>
        <v>8317.4</v>
      </c>
      <c r="H33" s="15"/>
      <c r="I33" s="15">
        <f t="shared" si="1"/>
        <v>45000</v>
      </c>
      <c r="J33" s="15">
        <f>J34</f>
        <v>45000</v>
      </c>
      <c r="K33" s="15"/>
    </row>
    <row r="34" spans="1:251" s="16" customFormat="1" ht="41.25" customHeight="1" x14ac:dyDescent="0.25">
      <c r="A34" s="14"/>
      <c r="B34" s="2" t="s">
        <v>16</v>
      </c>
      <c r="C34" s="2" t="s">
        <v>73</v>
      </c>
      <c r="D34" s="2" t="s">
        <v>13</v>
      </c>
      <c r="E34" s="35" t="s">
        <v>60</v>
      </c>
      <c r="F34" s="1">
        <f t="shared" si="3"/>
        <v>317.40000000000009</v>
      </c>
      <c r="G34" s="1">
        <f>2317.4-2000</f>
        <v>317.40000000000009</v>
      </c>
      <c r="H34" s="4"/>
      <c r="I34" s="1">
        <f>J34+K34</f>
        <v>45000</v>
      </c>
      <c r="J34" s="36">
        <f>15000+15000+15000</f>
        <v>45000</v>
      </c>
      <c r="K34" s="4"/>
    </row>
    <row r="35" spans="1:251" s="16" customFormat="1" ht="43.5" customHeight="1" x14ac:dyDescent="0.25">
      <c r="A35" s="14"/>
      <c r="B35" s="2" t="s">
        <v>16</v>
      </c>
      <c r="C35" s="2" t="s">
        <v>73</v>
      </c>
      <c r="D35" s="2" t="s">
        <v>13</v>
      </c>
      <c r="E35" s="35" t="s">
        <v>91</v>
      </c>
      <c r="F35" s="1">
        <f t="shared" si="3"/>
        <v>8000</v>
      </c>
      <c r="G35" s="1">
        <f>16000-8000</f>
        <v>8000</v>
      </c>
      <c r="H35" s="4"/>
      <c r="I35" s="1"/>
      <c r="J35" s="36"/>
      <c r="K35" s="4"/>
    </row>
    <row r="36" spans="1:251" s="16" customFormat="1" ht="32.25" customHeight="1" x14ac:dyDescent="0.25">
      <c r="A36" s="14"/>
      <c r="B36" s="24" t="s">
        <v>93</v>
      </c>
      <c r="C36" s="37"/>
      <c r="D36" s="38"/>
      <c r="E36" s="39" t="s">
        <v>94</v>
      </c>
      <c r="F36" s="15">
        <f>G36+H36</f>
        <v>21890</v>
      </c>
      <c r="G36" s="15">
        <f>G37</f>
        <v>21890</v>
      </c>
      <c r="H36" s="15"/>
      <c r="I36" s="15"/>
      <c r="J36" s="40"/>
      <c r="K36" s="17"/>
    </row>
    <row r="37" spans="1:251" s="16" customFormat="1" ht="52.5" customHeight="1" x14ac:dyDescent="0.25">
      <c r="A37" s="14"/>
      <c r="B37" s="41" t="s">
        <v>95</v>
      </c>
      <c r="C37" s="24"/>
      <c r="D37" s="41"/>
      <c r="E37" s="18" t="s">
        <v>96</v>
      </c>
      <c r="F37" s="15">
        <f>G37+H37</f>
        <v>21890</v>
      </c>
      <c r="G37" s="15">
        <f>G38</f>
        <v>21890</v>
      </c>
      <c r="H37" s="17"/>
      <c r="I37" s="15"/>
      <c r="J37" s="40"/>
      <c r="K37" s="17"/>
    </row>
    <row r="38" spans="1:251" s="16" customFormat="1" ht="108" customHeight="1" x14ac:dyDescent="0.25">
      <c r="A38" s="14"/>
      <c r="B38" s="22">
        <v>1105</v>
      </c>
      <c r="C38" s="27" t="s">
        <v>98</v>
      </c>
      <c r="D38" s="22">
        <v>400</v>
      </c>
      <c r="E38" s="42" t="s">
        <v>97</v>
      </c>
      <c r="F38" s="1">
        <f>G38+H38</f>
        <v>21890</v>
      </c>
      <c r="G38" s="1">
        <f>23890-2000</f>
        <v>21890</v>
      </c>
      <c r="H38" s="4"/>
      <c r="I38" s="1"/>
      <c r="J38" s="36"/>
      <c r="K38" s="4"/>
    </row>
    <row r="39" spans="1:251" s="16" customFormat="1" ht="28.5" customHeight="1" x14ac:dyDescent="0.25">
      <c r="A39" s="14"/>
      <c r="B39" s="77" t="s">
        <v>42</v>
      </c>
      <c r="C39" s="77"/>
      <c r="D39" s="77"/>
      <c r="E39" s="77"/>
      <c r="F39" s="15">
        <f>G39+H39</f>
        <v>262032</v>
      </c>
      <c r="G39" s="15">
        <f>G40+G46+G62+G54</f>
        <v>207941</v>
      </c>
      <c r="H39" s="15">
        <f>H40+H46+H62+H54</f>
        <v>54091</v>
      </c>
      <c r="I39" s="15">
        <f>J39+K39</f>
        <v>178807.1</v>
      </c>
      <c r="J39" s="15">
        <f>J40+J46+J62+J54</f>
        <v>152709.5</v>
      </c>
      <c r="K39" s="15">
        <f>K40+K46+K62+K54</f>
        <v>26097.599999999999</v>
      </c>
    </row>
    <row r="40" spans="1:251" ht="30.75" customHeight="1" x14ac:dyDescent="0.25">
      <c r="A40" s="2"/>
      <c r="B40" s="21" t="s">
        <v>8</v>
      </c>
      <c r="C40" s="21"/>
      <c r="D40" s="22"/>
      <c r="E40" s="23" t="s">
        <v>9</v>
      </c>
      <c r="F40" s="17">
        <f t="shared" si="0"/>
        <v>25711.999999999985</v>
      </c>
      <c r="G40" s="15">
        <f>G43+G41</f>
        <v>25711.999999999985</v>
      </c>
      <c r="H40" s="15"/>
      <c r="I40" s="17">
        <f t="shared" ref="I40:I43" si="4">J40+K40</f>
        <v>103080</v>
      </c>
      <c r="J40" s="15">
        <f>J43+J41</f>
        <v>103080</v>
      </c>
      <c r="K40" s="15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  <c r="GP40" s="43"/>
      <c r="GQ40" s="43"/>
      <c r="GR40" s="43"/>
      <c r="GS40" s="43"/>
      <c r="GT40" s="43"/>
      <c r="GU40" s="43"/>
      <c r="GV40" s="43"/>
      <c r="GW40" s="43"/>
      <c r="GX40" s="43"/>
      <c r="GY40" s="43"/>
      <c r="GZ40" s="43"/>
      <c r="HA40" s="43"/>
      <c r="HB40" s="43"/>
      <c r="HC40" s="43"/>
      <c r="HD40" s="43"/>
      <c r="HE40" s="43"/>
      <c r="HF40" s="43"/>
      <c r="HG40" s="43"/>
      <c r="HH40" s="43"/>
      <c r="HI40" s="43"/>
      <c r="HJ40" s="43"/>
      <c r="HK40" s="43"/>
      <c r="HL40" s="43"/>
      <c r="HM40" s="43"/>
      <c r="HN40" s="43"/>
      <c r="HO40" s="43"/>
      <c r="HP40" s="43"/>
      <c r="HQ40" s="43"/>
      <c r="HR40" s="43"/>
      <c r="HS40" s="43"/>
      <c r="HT40" s="43"/>
      <c r="HU40" s="43"/>
      <c r="HV40" s="43"/>
      <c r="HW40" s="43"/>
      <c r="HX40" s="43"/>
      <c r="HY40" s="43"/>
      <c r="HZ40" s="43"/>
      <c r="IA40" s="43"/>
      <c r="IB40" s="43"/>
      <c r="IC40" s="43"/>
      <c r="ID40" s="43"/>
      <c r="IE40" s="43"/>
      <c r="IF40" s="43"/>
      <c r="IG40" s="43"/>
      <c r="IH40" s="43"/>
      <c r="II40" s="43"/>
      <c r="IJ40" s="43"/>
      <c r="IK40" s="43"/>
      <c r="IL40" s="43"/>
      <c r="IM40" s="43"/>
      <c r="IN40" s="43"/>
      <c r="IO40" s="43"/>
      <c r="IP40" s="43"/>
      <c r="IQ40" s="43"/>
    </row>
    <row r="41" spans="1:251" ht="30.75" customHeight="1" x14ac:dyDescent="0.25">
      <c r="A41" s="2"/>
      <c r="B41" s="21" t="s">
        <v>101</v>
      </c>
      <c r="C41" s="21"/>
      <c r="D41" s="22"/>
      <c r="E41" s="23" t="s">
        <v>100</v>
      </c>
      <c r="F41" s="17">
        <f>G41+H41</f>
        <v>3800</v>
      </c>
      <c r="G41" s="15">
        <f>G42</f>
        <v>3800</v>
      </c>
      <c r="H41" s="15"/>
      <c r="I41" s="17"/>
      <c r="J41" s="15"/>
      <c r="K41" s="15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/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/>
      <c r="GE41" s="43"/>
      <c r="GF41" s="43"/>
      <c r="GG41" s="43"/>
      <c r="GH41" s="43"/>
      <c r="GI41" s="43"/>
      <c r="GJ41" s="43"/>
      <c r="GK41" s="43"/>
      <c r="GL41" s="43"/>
      <c r="GM41" s="43"/>
      <c r="GN41" s="43"/>
      <c r="GO41" s="43"/>
      <c r="GP41" s="43"/>
      <c r="GQ41" s="43"/>
      <c r="GR41" s="43"/>
      <c r="GS41" s="43"/>
      <c r="GT41" s="43"/>
      <c r="GU41" s="43"/>
      <c r="GV41" s="43"/>
      <c r="GW41" s="43"/>
      <c r="GX41" s="43"/>
      <c r="GY41" s="43"/>
      <c r="GZ41" s="43"/>
      <c r="HA41" s="43"/>
      <c r="HB41" s="43"/>
      <c r="HC41" s="43"/>
      <c r="HD41" s="43"/>
      <c r="HE41" s="43"/>
      <c r="HF41" s="43"/>
      <c r="HG41" s="43"/>
      <c r="HH41" s="43"/>
      <c r="HI41" s="43"/>
      <c r="HJ41" s="43"/>
      <c r="HK41" s="43"/>
      <c r="HL41" s="43"/>
      <c r="HM41" s="43"/>
      <c r="HN41" s="43"/>
      <c r="HO41" s="43"/>
      <c r="HP41" s="43"/>
      <c r="HQ41" s="43"/>
      <c r="HR41" s="43"/>
      <c r="HS41" s="43"/>
      <c r="HT41" s="43"/>
      <c r="HU41" s="43"/>
      <c r="HV41" s="43"/>
      <c r="HW41" s="43"/>
      <c r="HX41" s="43"/>
      <c r="HY41" s="43"/>
      <c r="HZ41" s="43"/>
      <c r="IA41" s="43"/>
      <c r="IB41" s="43"/>
      <c r="IC41" s="43"/>
      <c r="ID41" s="43"/>
      <c r="IE41" s="43"/>
      <c r="IF41" s="43"/>
      <c r="IG41" s="43"/>
      <c r="IH41" s="43"/>
      <c r="II41" s="43"/>
      <c r="IJ41" s="43"/>
      <c r="IK41" s="43"/>
      <c r="IL41" s="43"/>
      <c r="IM41" s="43"/>
      <c r="IN41" s="43"/>
      <c r="IO41" s="43"/>
      <c r="IP41" s="43"/>
      <c r="IQ41" s="43"/>
    </row>
    <row r="42" spans="1:251" s="6" customFormat="1" ht="52.5" customHeight="1" x14ac:dyDescent="0.25">
      <c r="A42" s="2"/>
      <c r="B42" s="27" t="s">
        <v>101</v>
      </c>
      <c r="C42" s="27" t="s">
        <v>102</v>
      </c>
      <c r="D42" s="22">
        <v>200</v>
      </c>
      <c r="E42" s="44" t="s">
        <v>103</v>
      </c>
      <c r="F42" s="4">
        <f>G42+H42</f>
        <v>3800</v>
      </c>
      <c r="G42" s="1">
        <v>3800</v>
      </c>
      <c r="H42" s="1"/>
      <c r="I42" s="4"/>
      <c r="J42" s="1"/>
      <c r="K42" s="1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  <c r="FP42" s="43"/>
      <c r="FQ42" s="43"/>
      <c r="FR42" s="43"/>
      <c r="FS42" s="43"/>
      <c r="FT42" s="43"/>
      <c r="FU42" s="43"/>
      <c r="FV42" s="43"/>
      <c r="FW42" s="43"/>
      <c r="FX42" s="43"/>
      <c r="FY42" s="43"/>
      <c r="FZ42" s="43"/>
      <c r="GA42" s="43"/>
      <c r="GB42" s="43"/>
      <c r="GC42" s="43"/>
      <c r="GD42" s="43"/>
      <c r="GE42" s="43"/>
      <c r="GF42" s="43"/>
      <c r="GG42" s="43"/>
      <c r="GH42" s="43"/>
      <c r="GI42" s="43"/>
      <c r="GJ42" s="43"/>
      <c r="GK42" s="43"/>
      <c r="GL42" s="43"/>
      <c r="GM42" s="43"/>
      <c r="GN42" s="43"/>
      <c r="GO42" s="43"/>
      <c r="GP42" s="43"/>
      <c r="GQ42" s="43"/>
      <c r="GR42" s="43"/>
      <c r="GS42" s="43"/>
      <c r="GT42" s="43"/>
      <c r="GU42" s="43"/>
      <c r="GV42" s="43"/>
      <c r="GW42" s="43"/>
      <c r="GX42" s="43"/>
      <c r="GY42" s="43"/>
      <c r="GZ42" s="43"/>
      <c r="HA42" s="43"/>
      <c r="HB42" s="43"/>
      <c r="HC42" s="43"/>
      <c r="HD42" s="43"/>
      <c r="HE42" s="43"/>
      <c r="HF42" s="43"/>
      <c r="HG42" s="43"/>
      <c r="HH42" s="43"/>
      <c r="HI42" s="43"/>
      <c r="HJ42" s="43"/>
      <c r="HK42" s="43"/>
      <c r="HL42" s="43"/>
      <c r="HM42" s="43"/>
      <c r="HN42" s="43"/>
      <c r="HO42" s="43"/>
      <c r="HP42" s="43"/>
      <c r="HQ42" s="43"/>
      <c r="HR42" s="43"/>
      <c r="HS42" s="43"/>
      <c r="HT42" s="43"/>
      <c r="HU42" s="43"/>
      <c r="HV42" s="43"/>
      <c r="HW42" s="43"/>
      <c r="HX42" s="43"/>
      <c r="HY42" s="43"/>
      <c r="HZ42" s="43"/>
      <c r="IA42" s="43"/>
      <c r="IB42" s="43"/>
      <c r="IC42" s="43"/>
      <c r="ID42" s="43"/>
      <c r="IE42" s="43"/>
      <c r="IF42" s="43"/>
      <c r="IG42" s="43"/>
      <c r="IH42" s="43"/>
      <c r="II42" s="43"/>
      <c r="IJ42" s="43"/>
      <c r="IK42" s="43"/>
      <c r="IL42" s="43"/>
      <c r="IM42" s="43"/>
      <c r="IN42" s="43"/>
      <c r="IO42" s="43"/>
      <c r="IP42" s="43"/>
      <c r="IQ42" s="43"/>
    </row>
    <row r="43" spans="1:251" s="10" customFormat="1" ht="37.5" customHeight="1" x14ac:dyDescent="0.25">
      <c r="A43" s="45"/>
      <c r="B43" s="24" t="s">
        <v>10</v>
      </c>
      <c r="C43" s="25"/>
      <c r="D43" s="25"/>
      <c r="E43" s="18" t="s">
        <v>11</v>
      </c>
      <c r="F43" s="17">
        <f t="shared" si="0"/>
        <v>21911.999999999985</v>
      </c>
      <c r="G43" s="17">
        <f>SUM(G44:G45)</f>
        <v>21911.999999999985</v>
      </c>
      <c r="H43" s="17"/>
      <c r="I43" s="17">
        <f t="shared" si="4"/>
        <v>103080</v>
      </c>
      <c r="J43" s="17">
        <f>SUM(J44:J45)</f>
        <v>103080</v>
      </c>
      <c r="K43" s="17"/>
    </row>
    <row r="44" spans="1:251" s="48" customFormat="1" ht="70.5" customHeight="1" x14ac:dyDescent="0.25">
      <c r="A44" s="45"/>
      <c r="B44" s="2" t="s">
        <v>10</v>
      </c>
      <c r="C44" s="46">
        <v>1340344300</v>
      </c>
      <c r="D44" s="2" t="s">
        <v>13</v>
      </c>
      <c r="E44" s="47" t="s">
        <v>30</v>
      </c>
      <c r="F44" s="4">
        <f>G44+H44</f>
        <v>3747.9999999999854</v>
      </c>
      <c r="G44" s="4">
        <f>16318+124500+28880-15586.7-56473.3-23890-70000</f>
        <v>3747.9999999999854</v>
      </c>
      <c r="H44" s="4"/>
      <c r="I44" s="4">
        <f>J44+K44</f>
        <v>88080</v>
      </c>
      <c r="J44" s="4">
        <f>51380+35000+1700</f>
        <v>88080</v>
      </c>
      <c r="K44" s="4"/>
    </row>
    <row r="45" spans="1:251" ht="81" customHeight="1" x14ac:dyDescent="0.25">
      <c r="A45" s="45"/>
      <c r="B45" s="2" t="s">
        <v>10</v>
      </c>
      <c r="C45" s="27" t="s">
        <v>68</v>
      </c>
      <c r="D45" s="2" t="s">
        <v>13</v>
      </c>
      <c r="E45" s="34" t="s">
        <v>67</v>
      </c>
      <c r="F45" s="1">
        <f t="shared" si="0"/>
        <v>18164</v>
      </c>
      <c r="G45" s="1">
        <f>26000+10000-17836</f>
        <v>18164</v>
      </c>
      <c r="H45" s="4"/>
      <c r="I45" s="4">
        <f>J45+K45</f>
        <v>15000</v>
      </c>
      <c r="J45" s="1">
        <v>15000</v>
      </c>
      <c r="K45" s="4"/>
    </row>
    <row r="46" spans="1:251" ht="35.25" customHeight="1" x14ac:dyDescent="0.25">
      <c r="A46" s="49"/>
      <c r="B46" s="21" t="s">
        <v>14</v>
      </c>
      <c r="C46" s="2"/>
      <c r="D46" s="2"/>
      <c r="E46" s="32" t="s">
        <v>15</v>
      </c>
      <c r="F46" s="15">
        <f t="shared" si="0"/>
        <v>98577</v>
      </c>
      <c r="G46" s="15">
        <f>G47+G50</f>
        <v>44486</v>
      </c>
      <c r="H46" s="15">
        <f>H47+H50</f>
        <v>54091</v>
      </c>
      <c r="I46" s="15">
        <f t="shared" ref="I46:I47" si="5">J46+K46</f>
        <v>63451.799999999996</v>
      </c>
      <c r="J46" s="15">
        <f>J47+J50</f>
        <v>37354.199999999997</v>
      </c>
      <c r="K46" s="15">
        <f>K47+K50</f>
        <v>26097.599999999999</v>
      </c>
    </row>
    <row r="47" spans="1:251" ht="27.75" customHeight="1" x14ac:dyDescent="0.25">
      <c r="A47" s="49"/>
      <c r="B47" s="21" t="s">
        <v>46</v>
      </c>
      <c r="C47" s="2"/>
      <c r="D47" s="2"/>
      <c r="E47" s="32" t="s">
        <v>47</v>
      </c>
      <c r="F47" s="15">
        <f t="shared" si="0"/>
        <v>800</v>
      </c>
      <c r="G47" s="15">
        <f>G48+G49</f>
        <v>800</v>
      </c>
      <c r="H47" s="15"/>
      <c r="I47" s="15">
        <f t="shared" si="5"/>
        <v>32500</v>
      </c>
      <c r="J47" s="15">
        <f>J48+J49</f>
        <v>32500</v>
      </c>
      <c r="K47" s="15"/>
    </row>
    <row r="48" spans="1:251" s="6" customFormat="1" ht="93" customHeight="1" x14ac:dyDescent="0.25">
      <c r="A48" s="50"/>
      <c r="B48" s="27" t="s">
        <v>46</v>
      </c>
      <c r="C48" s="2" t="s">
        <v>74</v>
      </c>
      <c r="D48" s="2" t="s">
        <v>13</v>
      </c>
      <c r="E48" s="33" t="s">
        <v>57</v>
      </c>
      <c r="F48" s="1">
        <f>G48+H48</f>
        <v>500</v>
      </c>
      <c r="G48" s="1">
        <f>7000-6500</f>
        <v>500</v>
      </c>
      <c r="H48" s="1"/>
      <c r="I48" s="1">
        <f>J48+K48</f>
        <v>32500</v>
      </c>
      <c r="J48" s="1">
        <v>32500</v>
      </c>
      <c r="K48" s="1"/>
    </row>
    <row r="49" spans="1:11" s="6" customFormat="1" ht="70.5" customHeight="1" x14ac:dyDescent="0.25">
      <c r="A49" s="50"/>
      <c r="B49" s="27" t="s">
        <v>46</v>
      </c>
      <c r="C49" s="2" t="s">
        <v>74</v>
      </c>
      <c r="D49" s="2" t="s">
        <v>13</v>
      </c>
      <c r="E49" s="33" t="s">
        <v>80</v>
      </c>
      <c r="F49" s="1">
        <f>G49+H49</f>
        <v>300</v>
      </c>
      <c r="G49" s="1">
        <f>12800-12500</f>
        <v>300</v>
      </c>
      <c r="H49" s="1"/>
      <c r="I49" s="1"/>
      <c r="J49" s="1"/>
      <c r="K49" s="1"/>
    </row>
    <row r="50" spans="1:11" s="6" customFormat="1" ht="28.5" customHeight="1" x14ac:dyDescent="0.25">
      <c r="A50" s="50"/>
      <c r="B50" s="21" t="s">
        <v>16</v>
      </c>
      <c r="C50" s="21"/>
      <c r="D50" s="21"/>
      <c r="E50" s="32" t="s">
        <v>17</v>
      </c>
      <c r="F50" s="15">
        <f t="shared" ref="F50:F53" si="6">G50+H50</f>
        <v>97777</v>
      </c>
      <c r="G50" s="15">
        <f>G51+G52+G53</f>
        <v>43686</v>
      </c>
      <c r="H50" s="15">
        <f>H51+H52+H53</f>
        <v>54091</v>
      </c>
      <c r="I50" s="15">
        <f t="shared" ref="I50:I51" si="7">J50+K50</f>
        <v>30951.8</v>
      </c>
      <c r="J50" s="15">
        <f>J51</f>
        <v>4854.2</v>
      </c>
      <c r="K50" s="15">
        <f>K51</f>
        <v>26097.599999999999</v>
      </c>
    </row>
    <row r="51" spans="1:11" s="6" customFormat="1" ht="84" customHeight="1" x14ac:dyDescent="0.25">
      <c r="A51" s="50"/>
      <c r="B51" s="2" t="s">
        <v>16</v>
      </c>
      <c r="C51" s="27" t="s">
        <v>78</v>
      </c>
      <c r="D51" s="2" t="s">
        <v>13</v>
      </c>
      <c r="E51" s="33" t="s">
        <v>79</v>
      </c>
      <c r="F51" s="1">
        <f t="shared" si="6"/>
        <v>64152</v>
      </c>
      <c r="G51" s="51">
        <v>10061</v>
      </c>
      <c r="H51" s="51">
        <v>54091</v>
      </c>
      <c r="I51" s="1">
        <f t="shared" si="7"/>
        <v>30951.8</v>
      </c>
      <c r="J51" s="51">
        <v>4854.2</v>
      </c>
      <c r="K51" s="51">
        <v>26097.599999999999</v>
      </c>
    </row>
    <row r="52" spans="1:11" s="6" customFormat="1" ht="60" customHeight="1" x14ac:dyDescent="0.25">
      <c r="A52" s="50"/>
      <c r="B52" s="2" t="s">
        <v>16</v>
      </c>
      <c r="C52" s="27" t="s">
        <v>86</v>
      </c>
      <c r="D52" s="2" t="s">
        <v>13</v>
      </c>
      <c r="E52" s="33" t="s">
        <v>87</v>
      </c>
      <c r="F52" s="1">
        <f t="shared" si="6"/>
        <v>29000</v>
      </c>
      <c r="G52" s="51">
        <f>31500-2500</f>
        <v>29000</v>
      </c>
      <c r="H52" s="51"/>
      <c r="I52" s="1"/>
      <c r="J52" s="51"/>
      <c r="K52" s="51"/>
    </row>
    <row r="53" spans="1:11" s="6" customFormat="1" ht="71.25" customHeight="1" x14ac:dyDescent="0.25">
      <c r="A53" s="50"/>
      <c r="B53" s="2" t="s">
        <v>16</v>
      </c>
      <c r="C53" s="27" t="s">
        <v>86</v>
      </c>
      <c r="D53" s="2" t="s">
        <v>13</v>
      </c>
      <c r="E53" s="33" t="s">
        <v>90</v>
      </c>
      <c r="F53" s="1">
        <f t="shared" si="6"/>
        <v>4625</v>
      </c>
      <c r="G53" s="51">
        <f>4500+2500-2375</f>
        <v>4625</v>
      </c>
      <c r="H53" s="51"/>
      <c r="I53" s="1"/>
      <c r="J53" s="51"/>
      <c r="K53" s="51"/>
    </row>
    <row r="54" spans="1:11" s="6" customFormat="1" ht="30.75" customHeight="1" x14ac:dyDescent="0.25">
      <c r="A54" s="50"/>
      <c r="B54" s="24" t="s">
        <v>18</v>
      </c>
      <c r="C54" s="21"/>
      <c r="D54" s="24"/>
      <c r="E54" s="32" t="s">
        <v>19</v>
      </c>
      <c r="F54" s="15">
        <f>G54+H54</f>
        <v>133743</v>
      </c>
      <c r="G54" s="15">
        <f>G60+G55+G57</f>
        <v>133743</v>
      </c>
      <c r="H54" s="1"/>
      <c r="I54" s="15">
        <f>J54+K54</f>
        <v>12275.3</v>
      </c>
      <c r="J54" s="15">
        <f>J60+J55+J57</f>
        <v>12275.3</v>
      </c>
      <c r="K54" s="1"/>
    </row>
    <row r="55" spans="1:11" s="6" customFormat="1" ht="30.75" customHeight="1" x14ac:dyDescent="0.25">
      <c r="A55" s="50"/>
      <c r="B55" s="21" t="s">
        <v>88</v>
      </c>
      <c r="C55" s="21"/>
      <c r="D55" s="21"/>
      <c r="E55" s="52" t="s">
        <v>89</v>
      </c>
      <c r="F55" s="15">
        <f>G55+H55</f>
        <v>4000</v>
      </c>
      <c r="G55" s="15">
        <f>G56</f>
        <v>4000</v>
      </c>
      <c r="H55" s="1"/>
      <c r="I55" s="1"/>
      <c r="J55" s="1"/>
      <c r="K55" s="1"/>
    </row>
    <row r="56" spans="1:11" s="6" customFormat="1" ht="74.25" customHeight="1" x14ac:dyDescent="0.25">
      <c r="A56" s="50"/>
      <c r="B56" s="27" t="s">
        <v>88</v>
      </c>
      <c r="C56" s="27" t="s">
        <v>75</v>
      </c>
      <c r="D56" s="27" t="s">
        <v>13</v>
      </c>
      <c r="E56" s="53" t="s">
        <v>90</v>
      </c>
      <c r="F56" s="1">
        <f>G56+H56</f>
        <v>4000</v>
      </c>
      <c r="G56" s="1">
        <v>4000</v>
      </c>
      <c r="H56" s="1"/>
      <c r="I56" s="1"/>
      <c r="J56" s="1"/>
      <c r="K56" s="1"/>
    </row>
    <row r="57" spans="1:11" s="6" customFormat="1" ht="31.5" customHeight="1" x14ac:dyDescent="0.25">
      <c r="A57" s="50"/>
      <c r="B57" s="21" t="s">
        <v>105</v>
      </c>
      <c r="C57" s="21"/>
      <c r="D57" s="21"/>
      <c r="E57" s="52" t="s">
        <v>104</v>
      </c>
      <c r="F57" s="15">
        <f>G57+H57</f>
        <v>127000</v>
      </c>
      <c r="G57" s="15">
        <f>G58</f>
        <v>127000</v>
      </c>
      <c r="H57" s="1"/>
      <c r="I57" s="15">
        <f>I58+I59</f>
        <v>12275.3</v>
      </c>
      <c r="J57" s="15">
        <f t="shared" ref="J57" si="8">J58+J59</f>
        <v>12275.3</v>
      </c>
      <c r="K57" s="15"/>
    </row>
    <row r="58" spans="1:11" s="6" customFormat="1" ht="101.25" customHeight="1" x14ac:dyDescent="0.25">
      <c r="A58" s="50"/>
      <c r="B58" s="27" t="s">
        <v>105</v>
      </c>
      <c r="C58" s="2" t="s">
        <v>75</v>
      </c>
      <c r="D58" s="27" t="s">
        <v>13</v>
      </c>
      <c r="E58" s="53" t="s">
        <v>106</v>
      </c>
      <c r="F58" s="1">
        <f>G58+H58</f>
        <v>127000</v>
      </c>
      <c r="G58" s="1">
        <f>81625+8000+2000+2375+20000+13000</f>
        <v>127000</v>
      </c>
      <c r="H58" s="1"/>
      <c r="I58" s="1"/>
      <c r="J58" s="1"/>
      <c r="K58" s="1"/>
    </row>
    <row r="59" spans="1:11" s="6" customFormat="1" ht="36" customHeight="1" x14ac:dyDescent="0.25">
      <c r="A59" s="50"/>
      <c r="B59" s="27" t="s">
        <v>105</v>
      </c>
      <c r="C59" s="2" t="s">
        <v>75</v>
      </c>
      <c r="D59" s="27" t="s">
        <v>13</v>
      </c>
      <c r="E59" s="53" t="s">
        <v>107</v>
      </c>
      <c r="F59" s="1"/>
      <c r="G59" s="1"/>
      <c r="H59" s="1"/>
      <c r="I59" s="1">
        <f>J59+K59</f>
        <v>12275.3</v>
      </c>
      <c r="J59" s="1">
        <v>12275.3</v>
      </c>
      <c r="K59" s="1"/>
    </row>
    <row r="60" spans="1:11" ht="38.25" customHeight="1" x14ac:dyDescent="0.25">
      <c r="A60" s="49"/>
      <c r="B60" s="21" t="s">
        <v>64</v>
      </c>
      <c r="C60" s="54"/>
      <c r="D60" s="27"/>
      <c r="E60" s="55" t="s">
        <v>65</v>
      </c>
      <c r="F60" s="15">
        <f t="shared" ref="F60:F61" si="9">G60+H60</f>
        <v>2743</v>
      </c>
      <c r="G60" s="15">
        <f>SUM(G61:G61)</f>
        <v>2743</v>
      </c>
      <c r="H60" s="15"/>
      <c r="I60" s="15"/>
      <c r="J60" s="15"/>
      <c r="K60" s="15"/>
    </row>
    <row r="61" spans="1:11" ht="45.75" customHeight="1" x14ac:dyDescent="0.25">
      <c r="A61" s="49"/>
      <c r="B61" s="27" t="s">
        <v>64</v>
      </c>
      <c r="C61" s="27" t="s">
        <v>75</v>
      </c>
      <c r="D61" s="27" t="s">
        <v>13</v>
      </c>
      <c r="E61" s="56" t="s">
        <v>66</v>
      </c>
      <c r="F61" s="1">
        <f t="shared" si="9"/>
        <v>2743</v>
      </c>
      <c r="G61" s="1">
        <f>7038.5-4295.5</f>
        <v>2743</v>
      </c>
      <c r="H61" s="1"/>
      <c r="I61" s="1"/>
      <c r="J61" s="1"/>
      <c r="K61" s="1"/>
    </row>
    <row r="62" spans="1:11" ht="30" customHeight="1" x14ac:dyDescent="0.25">
      <c r="A62" s="49"/>
      <c r="B62" s="21" t="s">
        <v>31</v>
      </c>
      <c r="C62" s="27"/>
      <c r="D62" s="27"/>
      <c r="E62" s="32" t="s">
        <v>32</v>
      </c>
      <c r="F62" s="15">
        <f t="shared" si="0"/>
        <v>4000</v>
      </c>
      <c r="G62" s="15">
        <f>G63</f>
        <v>4000</v>
      </c>
      <c r="H62" s="15">
        <f>H63</f>
        <v>0</v>
      </c>
      <c r="I62" s="15"/>
      <c r="J62" s="15"/>
      <c r="K62" s="15"/>
    </row>
    <row r="63" spans="1:11" ht="39" customHeight="1" x14ac:dyDescent="0.25">
      <c r="A63" s="49"/>
      <c r="B63" s="21" t="s">
        <v>41</v>
      </c>
      <c r="C63" s="21"/>
      <c r="D63" s="21"/>
      <c r="E63" s="32" t="s">
        <v>40</v>
      </c>
      <c r="F63" s="15">
        <f t="shared" si="0"/>
        <v>4000</v>
      </c>
      <c r="G63" s="15">
        <f>SUM(G64:G64)</f>
        <v>4000</v>
      </c>
      <c r="H63" s="15">
        <f>SUM(H64:H64)</f>
        <v>0</v>
      </c>
      <c r="I63" s="15"/>
      <c r="J63" s="15"/>
      <c r="K63" s="15"/>
    </row>
    <row r="64" spans="1:11" ht="78" customHeight="1" x14ac:dyDescent="0.25">
      <c r="A64" s="49"/>
      <c r="B64" s="27" t="s">
        <v>41</v>
      </c>
      <c r="C64" s="2" t="s">
        <v>99</v>
      </c>
      <c r="D64" s="27" t="s">
        <v>13</v>
      </c>
      <c r="E64" s="53" t="s">
        <v>90</v>
      </c>
      <c r="F64" s="1">
        <f t="shared" ref="F64" si="10">G64+H64</f>
        <v>4000</v>
      </c>
      <c r="G64" s="1">
        <v>4000</v>
      </c>
      <c r="H64" s="1"/>
      <c r="I64" s="1"/>
      <c r="J64" s="1"/>
      <c r="K64" s="1"/>
    </row>
    <row r="65" spans="1:11" ht="39" customHeight="1" x14ac:dyDescent="0.25">
      <c r="A65" s="49"/>
      <c r="B65" s="77" t="s">
        <v>25</v>
      </c>
      <c r="C65" s="77"/>
      <c r="D65" s="77"/>
      <c r="E65" s="77"/>
      <c r="F65" s="15">
        <f t="shared" si="0"/>
        <v>6728</v>
      </c>
      <c r="G65" s="15">
        <f>G66+G70</f>
        <v>1660</v>
      </c>
      <c r="H65" s="15">
        <f>H66+H70</f>
        <v>5068</v>
      </c>
      <c r="I65" s="15">
        <f t="shared" ref="I65:I72" si="11">J65+K65</f>
        <v>2800.5</v>
      </c>
      <c r="J65" s="15">
        <f>J66+J70</f>
        <v>1452.8</v>
      </c>
      <c r="K65" s="15">
        <f>K66+K70</f>
        <v>1347.7</v>
      </c>
    </row>
    <row r="66" spans="1:11" ht="39" customHeight="1" x14ac:dyDescent="0.25">
      <c r="A66" s="49"/>
      <c r="B66" s="21" t="s">
        <v>14</v>
      </c>
      <c r="C66" s="2"/>
      <c r="D66" s="2"/>
      <c r="E66" s="32" t="s">
        <v>15</v>
      </c>
      <c r="F66" s="15">
        <f t="shared" si="0"/>
        <v>1590</v>
      </c>
      <c r="G66" s="15">
        <f>G67</f>
        <v>1590</v>
      </c>
      <c r="H66" s="15"/>
      <c r="I66" s="15">
        <f t="shared" si="11"/>
        <v>1382.8</v>
      </c>
      <c r="J66" s="15">
        <f>J67</f>
        <v>1382.8</v>
      </c>
      <c r="K66" s="15"/>
    </row>
    <row r="67" spans="1:11" ht="29.25" customHeight="1" x14ac:dyDescent="0.25">
      <c r="A67" s="49"/>
      <c r="B67" s="24" t="s">
        <v>26</v>
      </c>
      <c r="C67" s="57"/>
      <c r="D67" s="57"/>
      <c r="E67" s="39" t="s">
        <v>27</v>
      </c>
      <c r="F67" s="15">
        <f t="shared" si="0"/>
        <v>1590</v>
      </c>
      <c r="G67" s="15">
        <f>G68+G69</f>
        <v>1590</v>
      </c>
      <c r="H67" s="15"/>
      <c r="I67" s="15">
        <f t="shared" si="11"/>
        <v>1382.8</v>
      </c>
      <c r="J67" s="15">
        <f>J68+J69</f>
        <v>1382.8</v>
      </c>
      <c r="K67" s="15"/>
    </row>
    <row r="68" spans="1:11" ht="57" customHeight="1" x14ac:dyDescent="0.25">
      <c r="A68" s="49"/>
      <c r="B68" s="2" t="s">
        <v>26</v>
      </c>
      <c r="C68" s="27" t="s">
        <v>58</v>
      </c>
      <c r="D68" s="2">
        <v>200</v>
      </c>
      <c r="E68" s="33" t="s">
        <v>36</v>
      </c>
      <c r="F68" s="1">
        <f t="shared" si="0"/>
        <v>1500</v>
      </c>
      <c r="G68" s="51">
        <v>1500</v>
      </c>
      <c r="H68" s="15"/>
      <c r="I68" s="1">
        <f t="shared" si="11"/>
        <v>1292.8</v>
      </c>
      <c r="J68" s="51">
        <v>1292.8</v>
      </c>
      <c r="K68" s="15"/>
    </row>
    <row r="69" spans="1:11" ht="87.75" customHeight="1" x14ac:dyDescent="0.25">
      <c r="A69" s="49"/>
      <c r="B69" s="2" t="s">
        <v>26</v>
      </c>
      <c r="C69" s="27" t="s">
        <v>58</v>
      </c>
      <c r="D69" s="2">
        <v>200</v>
      </c>
      <c r="E69" s="33" t="s">
        <v>28</v>
      </c>
      <c r="F69" s="1">
        <f t="shared" si="0"/>
        <v>90</v>
      </c>
      <c r="G69" s="51">
        <v>90</v>
      </c>
      <c r="H69" s="1"/>
      <c r="I69" s="1">
        <f t="shared" si="11"/>
        <v>90</v>
      </c>
      <c r="J69" s="51">
        <v>90</v>
      </c>
      <c r="K69" s="1"/>
    </row>
    <row r="70" spans="1:11" ht="28.5" customHeight="1" x14ac:dyDescent="0.25">
      <c r="A70" s="49"/>
      <c r="B70" s="24" t="s">
        <v>20</v>
      </c>
      <c r="C70" s="37"/>
      <c r="D70" s="38"/>
      <c r="E70" s="39" t="s">
        <v>21</v>
      </c>
      <c r="F70" s="15">
        <f t="shared" si="0"/>
        <v>5138</v>
      </c>
      <c r="G70" s="15">
        <f>G71</f>
        <v>70</v>
      </c>
      <c r="H70" s="15">
        <f>H71</f>
        <v>5068</v>
      </c>
      <c r="I70" s="15">
        <f t="shared" si="11"/>
        <v>1417.7</v>
      </c>
      <c r="J70" s="15">
        <f>J71</f>
        <v>70</v>
      </c>
      <c r="K70" s="15">
        <f>K71</f>
        <v>1347.7</v>
      </c>
    </row>
    <row r="71" spans="1:11" ht="25.5" customHeight="1" x14ac:dyDescent="0.25">
      <c r="A71" s="49"/>
      <c r="B71" s="24" t="s">
        <v>22</v>
      </c>
      <c r="C71" s="37"/>
      <c r="D71" s="38"/>
      <c r="E71" s="23" t="s">
        <v>23</v>
      </c>
      <c r="F71" s="15">
        <f t="shared" si="0"/>
        <v>5138</v>
      </c>
      <c r="G71" s="15">
        <f>SUM(G72:G73)</f>
        <v>70</v>
      </c>
      <c r="H71" s="15">
        <f>SUM(H72:H73)</f>
        <v>5068</v>
      </c>
      <c r="I71" s="15">
        <f t="shared" si="11"/>
        <v>1417.7</v>
      </c>
      <c r="J71" s="15">
        <f>SUM(J72:J73)</f>
        <v>70</v>
      </c>
      <c r="K71" s="15">
        <f>SUM(K72:K73)</f>
        <v>1347.7</v>
      </c>
    </row>
    <row r="72" spans="1:11" ht="41.25" customHeight="1" x14ac:dyDescent="0.25">
      <c r="A72" s="49"/>
      <c r="B72" s="81" t="s">
        <v>22</v>
      </c>
      <c r="C72" s="2" t="s">
        <v>69</v>
      </c>
      <c r="D72" s="81" t="s">
        <v>13</v>
      </c>
      <c r="E72" s="74" t="s">
        <v>24</v>
      </c>
      <c r="F72" s="1">
        <f t="shared" si="0"/>
        <v>70</v>
      </c>
      <c r="G72" s="1">
        <v>70</v>
      </c>
      <c r="H72" s="15"/>
      <c r="I72" s="1">
        <f t="shared" si="11"/>
        <v>70</v>
      </c>
      <c r="J72" s="1">
        <v>70</v>
      </c>
      <c r="K72" s="15"/>
    </row>
    <row r="73" spans="1:11" ht="43.5" customHeight="1" x14ac:dyDescent="0.25">
      <c r="A73" s="49"/>
      <c r="B73" s="81"/>
      <c r="C73" s="2" t="s">
        <v>70</v>
      </c>
      <c r="D73" s="81"/>
      <c r="E73" s="74"/>
      <c r="F73" s="1">
        <f>H73</f>
        <v>5068</v>
      </c>
      <c r="G73" s="1"/>
      <c r="H73" s="51">
        <v>5068</v>
      </c>
      <c r="I73" s="1">
        <f>K73</f>
        <v>1347.7</v>
      </c>
      <c r="J73" s="1"/>
      <c r="K73" s="1">
        <v>1347.7</v>
      </c>
    </row>
    <row r="74" spans="1:11" ht="58.5" customHeight="1" x14ac:dyDescent="0.25">
      <c r="A74" s="49"/>
      <c r="B74" s="77" t="s">
        <v>35</v>
      </c>
      <c r="C74" s="77"/>
      <c r="D74" s="77"/>
      <c r="E74" s="77"/>
      <c r="F74" s="15">
        <f t="shared" ref="F74:F80" si="12">G74+H74</f>
        <v>81231.399999999994</v>
      </c>
      <c r="G74" s="15"/>
      <c r="H74" s="15">
        <f>H75</f>
        <v>81231.399999999994</v>
      </c>
      <c r="I74" s="15">
        <f t="shared" ref="I74:I80" si="13">J74+K74</f>
        <v>65104.600000000006</v>
      </c>
      <c r="J74" s="15"/>
      <c r="K74" s="15">
        <f>K75</f>
        <v>65104.600000000006</v>
      </c>
    </row>
    <row r="75" spans="1:11" ht="27" customHeight="1" x14ac:dyDescent="0.25">
      <c r="A75" s="49"/>
      <c r="B75" s="24" t="s">
        <v>20</v>
      </c>
      <c r="C75" s="37"/>
      <c r="D75" s="38"/>
      <c r="E75" s="39" t="s">
        <v>21</v>
      </c>
      <c r="F75" s="15">
        <f t="shared" si="12"/>
        <v>81231.399999999994</v>
      </c>
      <c r="G75" s="15"/>
      <c r="H75" s="15">
        <f>H76</f>
        <v>81231.399999999994</v>
      </c>
      <c r="I75" s="15">
        <f t="shared" si="13"/>
        <v>66560.700000000012</v>
      </c>
      <c r="J75" s="15">
        <f>J76</f>
        <v>1456.1</v>
      </c>
      <c r="K75" s="15">
        <f>K76</f>
        <v>65104.600000000006</v>
      </c>
    </row>
    <row r="76" spans="1:11" ht="27" customHeight="1" x14ac:dyDescent="0.25">
      <c r="A76" s="49"/>
      <c r="B76" s="21" t="s">
        <v>22</v>
      </c>
      <c r="C76" s="58"/>
      <c r="D76" s="58"/>
      <c r="E76" s="59" t="s">
        <v>23</v>
      </c>
      <c r="F76" s="15">
        <f t="shared" si="12"/>
        <v>81231.399999999994</v>
      </c>
      <c r="G76" s="15"/>
      <c r="H76" s="15">
        <f>H77+H78+H79</f>
        <v>81231.399999999994</v>
      </c>
      <c r="I76" s="15">
        <f t="shared" si="13"/>
        <v>66560.700000000012</v>
      </c>
      <c r="J76" s="15">
        <f>J77+J78+J79</f>
        <v>1456.1</v>
      </c>
      <c r="K76" s="15">
        <f>K77+K78+K79</f>
        <v>65104.600000000006</v>
      </c>
    </row>
    <row r="77" spans="1:11" s="62" customFormat="1" ht="120.75" customHeight="1" x14ac:dyDescent="0.25">
      <c r="A77" s="60"/>
      <c r="B77" s="27" t="s">
        <v>22</v>
      </c>
      <c r="C77" s="27" t="s">
        <v>71</v>
      </c>
      <c r="D77" s="27" t="s">
        <v>12</v>
      </c>
      <c r="E77" s="61" t="s">
        <v>54</v>
      </c>
      <c r="F77" s="1">
        <f t="shared" si="12"/>
        <v>81231.399999999994</v>
      </c>
      <c r="G77" s="1"/>
      <c r="H77" s="51">
        <v>81231.399999999994</v>
      </c>
      <c r="I77" s="1">
        <f t="shared" si="13"/>
        <v>45760.4</v>
      </c>
      <c r="J77" s="1"/>
      <c r="K77" s="51">
        <v>45760.4</v>
      </c>
    </row>
    <row r="78" spans="1:11" s="62" customFormat="1" ht="42" customHeight="1" x14ac:dyDescent="0.25">
      <c r="A78" s="60"/>
      <c r="B78" s="73" t="s">
        <v>22</v>
      </c>
      <c r="C78" s="27" t="s">
        <v>81</v>
      </c>
      <c r="D78" s="73" t="s">
        <v>12</v>
      </c>
      <c r="E78" s="74" t="s">
        <v>45</v>
      </c>
      <c r="F78" s="1"/>
      <c r="G78" s="1"/>
      <c r="H78" s="51"/>
      <c r="I78" s="1">
        <f t="shared" si="13"/>
        <v>1456.1</v>
      </c>
      <c r="J78" s="1">
        <v>1456.1</v>
      </c>
      <c r="K78" s="51"/>
    </row>
    <row r="79" spans="1:11" s="62" customFormat="1" ht="42" customHeight="1" x14ac:dyDescent="0.25">
      <c r="A79" s="60"/>
      <c r="B79" s="73"/>
      <c r="C79" s="27" t="s">
        <v>82</v>
      </c>
      <c r="D79" s="73"/>
      <c r="E79" s="74"/>
      <c r="F79" s="1"/>
      <c r="G79" s="1"/>
      <c r="H79" s="51"/>
      <c r="I79" s="1">
        <f t="shared" si="13"/>
        <v>19344.2</v>
      </c>
      <c r="K79" s="51">
        <v>19344.2</v>
      </c>
    </row>
    <row r="80" spans="1:11" s="10" customFormat="1" ht="22.5" customHeight="1" x14ac:dyDescent="0.25">
      <c r="A80" s="63"/>
      <c r="B80" s="80" t="s">
        <v>29</v>
      </c>
      <c r="C80" s="80"/>
      <c r="D80" s="80"/>
      <c r="E80" s="64"/>
      <c r="F80" s="15">
        <f t="shared" si="12"/>
        <v>769867.5</v>
      </c>
      <c r="G80" s="15">
        <f>SUM(G16+G65+G74)</f>
        <v>482397.9</v>
      </c>
      <c r="H80" s="15">
        <f>SUM(H16+H65+H74)</f>
        <v>287469.59999999998</v>
      </c>
      <c r="I80" s="15">
        <f t="shared" si="13"/>
        <v>405582.7</v>
      </c>
      <c r="J80" s="15">
        <f>SUM(J16+J65+J74)</f>
        <v>313032.8</v>
      </c>
      <c r="K80" s="15">
        <f>SUM(K16+K65+K74)</f>
        <v>92549.900000000009</v>
      </c>
    </row>
    <row r="81" spans="2:11" s="10" customFormat="1" ht="16.5" x14ac:dyDescent="0.25">
      <c r="B81" s="65"/>
      <c r="C81" s="65"/>
      <c r="D81" s="65"/>
      <c r="E81" s="65"/>
      <c r="F81" s="66"/>
      <c r="G81" s="66"/>
      <c r="H81" s="66"/>
      <c r="I81" s="66"/>
      <c r="J81" s="66"/>
      <c r="K81" s="66"/>
    </row>
    <row r="82" spans="2:11" x14ac:dyDescent="0.25">
      <c r="G82" s="68"/>
      <c r="H82" s="69"/>
      <c r="J82" s="68"/>
    </row>
    <row r="83" spans="2:11" x14ac:dyDescent="0.25">
      <c r="G83" s="70"/>
      <c r="J83" s="70"/>
    </row>
    <row r="85" spans="2:11" x14ac:dyDescent="0.25">
      <c r="B85" s="5"/>
      <c r="C85" s="5"/>
      <c r="D85" s="5"/>
      <c r="E85" s="5"/>
      <c r="F85" s="5"/>
      <c r="G85" s="71"/>
      <c r="J85" s="71"/>
      <c r="K85" s="5"/>
    </row>
  </sheetData>
  <mergeCells count="37">
    <mergeCell ref="E3:L3"/>
    <mergeCell ref="B2:K2"/>
    <mergeCell ref="B9:K9"/>
    <mergeCell ref="E5:H5"/>
    <mergeCell ref="B6:K6"/>
    <mergeCell ref="B7:K7"/>
    <mergeCell ref="B8:K8"/>
    <mergeCell ref="F4:K4"/>
    <mergeCell ref="I12:I14"/>
    <mergeCell ref="B26:B27"/>
    <mergeCell ref="D26:D27"/>
    <mergeCell ref="E26:E27"/>
    <mergeCell ref="B10:H10"/>
    <mergeCell ref="B12:D12"/>
    <mergeCell ref="E12:E14"/>
    <mergeCell ref="F12:F14"/>
    <mergeCell ref="G12:H12"/>
    <mergeCell ref="B80:D80"/>
    <mergeCell ref="B65:E65"/>
    <mergeCell ref="B72:B73"/>
    <mergeCell ref="D72:D73"/>
    <mergeCell ref="E72:E73"/>
    <mergeCell ref="B74:E74"/>
    <mergeCell ref="B78:B79"/>
    <mergeCell ref="D78:D79"/>
    <mergeCell ref="E78:E79"/>
    <mergeCell ref="B16:E16"/>
    <mergeCell ref="B17:E17"/>
    <mergeCell ref="B39:E39"/>
    <mergeCell ref="J12:K12"/>
    <mergeCell ref="B13:B14"/>
    <mergeCell ref="C13:C14"/>
    <mergeCell ref="D13:D14"/>
    <mergeCell ref="G13:G14"/>
    <mergeCell ref="H13:H14"/>
    <mergeCell ref="J13:J14"/>
    <mergeCell ref="K13:K14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8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2025-12-23T15:13:15Z</cp:lastPrinted>
  <dcterms:created xsi:type="dcterms:W3CDTF">2017-11-08T08:25:33Z</dcterms:created>
  <dcterms:modified xsi:type="dcterms:W3CDTF">2025-12-23T15:14:23Z</dcterms:modified>
</cp:coreProperties>
</file>